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XI - PLANILHA DE CUSTOS COPEIRAGEM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<sst xmlns="http://schemas.openxmlformats.org/spreadsheetml/2006/main" count="161" uniqueCount="130">
  <si>
    <t xml:space="preserve">ANEXO XI - MODELO DE PLANILHA DE CUSTOS E FORMAÇÃO DE PREÇOS UNITÁRIOS DO SERVIÇO DE COPEIRAGEM</t>
  </si>
  <si>
    <t xml:space="preserve">RAZÃO SOCIAL:</t>
  </si>
  <si>
    <t xml:space="preserve">CNPJ:</t>
  </si>
  <si>
    <t xml:space="preserve">Data de apresentação da proposta (dd/mm/aa):</t>
  </si>
  <si>
    <t xml:space="preserve">__/__2020</t>
  </si>
  <si>
    <t xml:space="preserve">Município/UF:</t>
  </si>
  <si>
    <t xml:space="preserve">Nova Friburgo/RJ</t>
  </si>
  <si>
    <t xml:space="preserve">Ano, acordo, convenção ou sentença normativa em dissídio coletivo:</t>
  </si>
  <si>
    <t xml:space="preserve">CCT Nº RJ000843/2020</t>
  </si>
  <si>
    <t xml:space="preserve">Sindicato:</t>
  </si>
  <si>
    <t xml:space="preserve">Sindicato das Empresas de Asseio e Conservação do Estado do Rio de Janeiro</t>
  </si>
  <si>
    <t xml:space="preserve">Nº de meses de execução contratual:</t>
  </si>
  <si>
    <t xml:space="preserve">Identificação do serviço</t>
  </si>
  <si>
    <t xml:space="preserve">Tipo de Serviço:</t>
  </si>
  <si>
    <t xml:space="preserve">Copeiragem</t>
  </si>
  <si>
    <t xml:space="preserve">Unidade de medida:</t>
  </si>
  <si>
    <t xml:space="preserve">Postos de serviço</t>
  </si>
  <si>
    <t xml:space="preserve">Total de postos a contratar em função da unidade de medida:</t>
  </si>
  <si>
    <t xml:space="preserve">Mão-de-obra vinculada à execução contratual</t>
  </si>
  <si>
    <t xml:space="preserve">Salário normativo da categoria profissional:</t>
  </si>
  <si>
    <t xml:space="preserve">Categoria profissional:</t>
  </si>
  <si>
    <t xml:space="preserve">Limpeza e conservação</t>
  </si>
  <si>
    <t xml:space="preserve">Data base da categoria:</t>
  </si>
  <si>
    <t xml:space="preserve">1º de março</t>
  </si>
  <si>
    <t xml:space="preserve">Horário de trabalho:</t>
  </si>
  <si>
    <t xml:space="preserve">44 horas/semana</t>
  </si>
  <si>
    <t xml:space="preserve">MÓDULO 1 – COMPOSIÇÃO DA REMUNERAÇÃO</t>
  </si>
  <si>
    <t xml:space="preserve">A – SALÁRIO BASE:</t>
  </si>
  <si>
    <t xml:space="preserve">Cláusula 4ª CCT</t>
  </si>
  <si>
    <t xml:space="preserve">-</t>
  </si>
  <si>
    <t xml:space="preserve">B – ADICIONAL DE PERICULOSIDADE:</t>
  </si>
  <si>
    <t xml:space="preserve">C – ADICIONAL DE INSALUBRIDADE:</t>
  </si>
  <si>
    <t xml:space="preserve">D – ADICIONAL NOTURNO:</t>
  </si>
  <si>
    <t xml:space="preserve">E – HORA NOTURNA ADICIONAL:</t>
  </si>
  <si>
    <t xml:space="preserve">F – ADICIONAL DE HORA EXTRA:</t>
  </si>
  <si>
    <t xml:space="preserve">G – OUTROS (especificar):</t>
  </si>
  <si>
    <t xml:space="preserve">TOTAL DA REMUNERAÇÃO:</t>
  </si>
  <si>
    <t xml:space="preserve">MÓDULO 2 – BENEFÍCIOS MENSAIS E DIÁRIOS</t>
  </si>
  <si>
    <t xml:space="preserve">A – TRANSPORTE:</t>
  </si>
  <si>
    <t xml:space="preserve">(23,08 x 4,20 x 2) – (0,06 x sal.bas.)</t>
  </si>
  <si>
    <t xml:space="preserve">B – AUXILIO ALIMENTAÇÃO:</t>
  </si>
  <si>
    <t xml:space="preserve">(23,08*R$18,00)*0,9</t>
  </si>
  <si>
    <t xml:space="preserve">Cláusula 19ª CCT</t>
  </si>
  <si>
    <t xml:space="preserve">C – ASSISTÊNCIA MÉDICA E FAMILIAR:</t>
  </si>
  <si>
    <t xml:space="preserve">Cláusula 23ª CCT</t>
  </si>
  <si>
    <t xml:space="preserve">D – AUXÍLIO CRECHE:</t>
  </si>
  <si>
    <t xml:space="preserve">E – SEGURO DE VIDA, INVALIDEZ E FUNERAL:</t>
  </si>
  <si>
    <t xml:space="preserve">F – OUTROS:</t>
  </si>
  <si>
    <t xml:space="preserve">TOTAL DE BENEFÍCIOS MENSAIS E DIÁRIOS:</t>
  </si>
  <si>
    <t xml:space="preserve">MÓDULO 3 – INSUMOS DIVERSOS</t>
  </si>
  <si>
    <t xml:space="preserve">A – UNIFORMES</t>
  </si>
  <si>
    <t xml:space="preserve">A licitante deverá informar o valor mensal, por servente, calculado de acordocom as exigências do termo de referência.</t>
  </si>
  <si>
    <t xml:space="preserve">B – MATERIAIS:</t>
  </si>
  <si>
    <t xml:space="preserve">C – EQUIPAMENTOS:</t>
  </si>
  <si>
    <t xml:space="preserve">D – OUTROS (especificar):</t>
  </si>
  <si>
    <t xml:space="preserve">TOTAL DE INSUMOS DIVERSOS:</t>
  </si>
  <si>
    <t xml:space="preserve">MÓDULO 4 – ENCARGOS SOCIAIS E TRABALHISTAS</t>
  </si>
  <si>
    <t xml:space="preserve">SUBMÓDULO 4.1 – Encargos previdenciários e FGTS</t>
  </si>
  <si>
    <t xml:space="preserve">%</t>
  </si>
  <si>
    <t xml:space="preserve">A – INSS</t>
  </si>
  <si>
    <t xml:space="preserve">Lei 8.212/1991</t>
  </si>
  <si>
    <t xml:space="preserve">B – SESI OU SESC</t>
  </si>
  <si>
    <t xml:space="preserve">Caderno de Logística de Prestação de Serviços de Limpeza, Asseio e Conservaçãodo Min. Do Planejamento</t>
  </si>
  <si>
    <t xml:space="preserve">C – SENAI OU SENAC</t>
  </si>
  <si>
    <t xml:space="preserve">D – INCRA</t>
  </si>
  <si>
    <t xml:space="preserve">E – SALÁRIO EDUCAÇÃO</t>
  </si>
  <si>
    <t xml:space="preserve">F – FGTS</t>
  </si>
  <si>
    <t xml:space="preserve">G – SEGURO ACIDENTE DE TRABALHO</t>
  </si>
  <si>
    <t xml:space="preserve">H – SEBRAE</t>
  </si>
  <si>
    <t xml:space="preserve">TOTAL SUBMÓDULO 4.1:</t>
  </si>
  <si>
    <t xml:space="preserve">SUBMÓDULO 4.2 – 13º salário</t>
  </si>
  <si>
    <t xml:space="preserve">A – 13º salário</t>
  </si>
  <si>
    <t xml:space="preserve">Gratificação natalina (1/12)</t>
  </si>
  <si>
    <t xml:space="preserve">B – Incidência do submódulo 4.1 sobre 13º salário</t>
  </si>
  <si>
    <t xml:space="preserve">36,8% * 99,50</t>
  </si>
  <si>
    <t xml:space="preserve">Incidência dos encargos sociais e trabalhistas sobre o 13º salário</t>
  </si>
  <si>
    <t xml:space="preserve">TOTAL SUBMÓDULO 4.2:</t>
  </si>
  <si>
    <t xml:space="preserve">SUBMÓDULO 4.3 – Afastamento maternidade</t>
  </si>
  <si>
    <t xml:space="preserve">A – Afastamento maternidade</t>
  </si>
  <si>
    <t xml:space="preserve">Percentual com base em estatísticas (Caderno de Logística).</t>
  </si>
  <si>
    <t xml:space="preserve">B – Incidência do submódulo 4.1 sobre afastamento maternidade</t>
  </si>
  <si>
    <t xml:space="preserve">36,8% * 7,28</t>
  </si>
  <si>
    <t xml:space="preserve">Incidência dos encargos sociais e trabalhistas sobre o custo do afastamento por maternidade.</t>
  </si>
  <si>
    <t xml:space="preserve">TOTAL SUBMÓDULO 4.3:</t>
  </si>
  <si>
    <t xml:space="preserve">SUBMÓDULO 4.4 – Provisão para rescisão</t>
  </si>
  <si>
    <t xml:space="preserve">A – Aviso prévio indenizado</t>
  </si>
  <si>
    <t xml:space="preserve">Percentuais com base em estatísticas, para provisão de custos com rescisão de empregados.</t>
  </si>
  <si>
    <t xml:space="preserve">B – Incidência do FGTS no aviso prévio indenizado</t>
  </si>
  <si>
    <t xml:space="preserve">C – Multa do FGTS sobre o aviso p. inden.</t>
  </si>
  <si>
    <t xml:space="preserve">D – Aviso prévio trabalhado</t>
  </si>
  <si>
    <t xml:space="preserve">E – Incidência do subm.4.1 sobre aviso prévio trab.</t>
  </si>
  <si>
    <t xml:space="preserve">F – Multa FGTS sobre av.prév.trab.</t>
  </si>
  <si>
    <t xml:space="preserve">SUBMÓDULO 4.5 – Reposição de profissional ausente</t>
  </si>
  <si>
    <t xml:space="preserve">A – Férias e terço constit. De férias</t>
  </si>
  <si>
    <t xml:space="preserve">Art. 7º, inciso VIII da CF</t>
  </si>
  <si>
    <t xml:space="preserve">B – Ausência por doença</t>
  </si>
  <si>
    <t xml:space="preserve">Percentuais com base em estatísticas para provisão de custos com reposição de empregados ausentes.</t>
  </si>
  <si>
    <t xml:space="preserve">C – Licença paternidade</t>
  </si>
  <si>
    <t xml:space="preserve">D – Ausências legais</t>
  </si>
  <si>
    <t xml:space="preserve">E – Ausência por acidente de trabalho</t>
  </si>
  <si>
    <t xml:space="preserve">F – Outros</t>
  </si>
  <si>
    <t xml:space="preserve">Subtotal:</t>
  </si>
  <si>
    <t xml:space="preserve">G – Incidência do subm.4.1 sobre custo de reposição:</t>
  </si>
  <si>
    <t xml:space="preserve">36,8% * 162,74</t>
  </si>
  <si>
    <t xml:space="preserve">Incidência dos encargos sociais e trabalhistas sobre o custo de reposição de empregados ausentes.</t>
  </si>
  <si>
    <t xml:space="preserve">TOTAL SUBMÓDULO 4.5:</t>
  </si>
  <si>
    <t xml:space="preserve">RESUMO DO MÓDULO 4</t>
  </si>
  <si>
    <t xml:space="preserve">4.1 – Encargos previdenciários, FGTS e outros</t>
  </si>
  <si>
    <t xml:space="preserve">4.2 – 13º salário</t>
  </si>
  <si>
    <t xml:space="preserve">4.3 – Afastamento maternidade</t>
  </si>
  <si>
    <t xml:space="preserve">4.4 – Custo de rescisão</t>
  </si>
  <si>
    <t xml:space="preserve">4.5 – Custo de reposição do prof. ausente</t>
  </si>
  <si>
    <t xml:space="preserve">4.6 – outros</t>
  </si>
  <si>
    <t xml:space="preserve">TOTAL DO MÓDULO 4:</t>
  </si>
  <si>
    <t xml:space="preserve">TOTAL MÓDULOS 1 a 4:</t>
  </si>
  <si>
    <t xml:space="preserve">MÓDULO 5 – CUSTOS INDIRETOS, TRIBUTOS E LUCRO</t>
  </si>
  <si>
    <t xml:space="preserve">A – Custos indiretos</t>
  </si>
  <si>
    <t xml:space="preserve">A licitante deverá informar os percentuais utilizados e os valores calculados sobre o Total dos Módulos 1 a 4.</t>
  </si>
  <si>
    <t xml:space="preserve">B – Lucro</t>
  </si>
  <si>
    <t xml:space="preserve">C – Tributos</t>
  </si>
  <si>
    <t xml:space="preserve">C.1 – PIS:</t>
  </si>
  <si>
    <t xml:space="preserve">C.2 – ISS:</t>
  </si>
  <si>
    <t xml:space="preserve">C.3 – COFINS:</t>
  </si>
  <si>
    <t xml:space="preserve">C.4 – Outros tributos (especificar):</t>
  </si>
  <si>
    <t xml:space="preserve">TOTAL DO MÓDULO 5:</t>
  </si>
  <si>
    <t xml:space="preserve">QUADRO RESUMO DO CUSTO POR EMPREGADO</t>
  </si>
  <si>
    <t xml:space="preserve">VALOR PAGO POR EMPREGADO NO SERVIÇO DE COPEIRAGEM:</t>
  </si>
  <si>
    <t xml:space="preserve">PREÇO MENSAL PARA 1 (UM) POSTO (R$)</t>
  </si>
  <si>
    <t xml:space="preserve">PREÇO MENSAL PARA 2 (DOIS) POSTOS (R$)</t>
  </si>
  <si>
    <t xml:space="preserve">PREÇO ANUAL PARA 2 (DOIS) POSTOS (R$)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</si>
</sst>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0"/>
    <numFmt numFmtId="167" formatCode="[$R$-416]\ #,##0.00;[RED]\-[$R$-416]\ #,##0.00"/>
    <numFmt numFmtId="168" formatCode="0.0"/>
    <numFmt numFmtId="169" formatCode="General"/>
    <numFmt numFmtId="170" formatCode="0.00%"/>
    <numFmt numFmtId="171" formatCode="0.0000%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DDDDDD"/>
        <bgColor rgb="FFCC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3" borderId="1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3" borderId="1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1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70" fontId="0" fillId="3" borderId="1" xfId="0" applyFont="false" applyBorder="true" applyAlignment="true" applyProtection="true">
      <alignment horizontal="general" vertical="bottom" textRotation="0" wrapText="true" indent="0" shrinkToFit="false"/>
      <protection locked="false" hidden="false"/>
    </xf>
    <xf numFmtId="170" fontId="0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3" borderId="1" xfId="0" applyFont="false" applyBorder="true" applyAlignment="true" applyProtection="true">
      <alignment horizontal="right" vertical="bottom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2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5078125" defaultRowHeight="12.8" zeroHeight="false" outlineLevelRow="0" outlineLevelCol="0"/>
  <cols>
    <col collapsed="false" customWidth="true" hidden="false" outlineLevel="0" max="1" min="1" style="1" width="41.53"/>
    <col collapsed="false" customWidth="true" hidden="false" outlineLevel="0" max="2" min="2" style="1" width="19.73"/>
    <col collapsed="false" customWidth="true" hidden="false" outlineLevel="0" max="3" min="3" style="1" width="27.09"/>
    <col collapsed="false" customWidth="true" hidden="false" outlineLevel="0" max="4" min="4" style="2" width="32.75"/>
  </cols>
  <sheetData>
    <row r="1" customFormat="false" ht="12.8" hidden="false" customHeight="false" outlineLevel="0" collapsed="false">
      <c r="A1" s="3" t="s">
        <v>0</v>
      </c>
      <c r="B1" s="3"/>
      <c r="C1" s="3"/>
      <c r="D1" s="3"/>
    </row>
    <row r="2" customFormat="false" ht="21.6" hidden="false" customHeight="true" outlineLevel="0" collapsed="false">
      <c r="A2" s="4" t="s">
        <v>1</v>
      </c>
      <c r="B2" s="4"/>
      <c r="C2" s="4"/>
      <c r="D2" s="4"/>
    </row>
    <row r="3" customFormat="false" ht="21.6" hidden="false" customHeight="true" outlineLevel="0" collapsed="false">
      <c r="A3" s="4" t="s">
        <v>2</v>
      </c>
      <c r="B3" s="4"/>
      <c r="C3" s="4"/>
      <c r="D3" s="4"/>
    </row>
    <row r="4" customFormat="false" ht="12.8" hidden="false" customHeight="true" outlineLevel="0" collapsed="false">
      <c r="A4" s="5" t="s">
        <v>3</v>
      </c>
      <c r="B4" s="5"/>
      <c r="C4" s="6" t="s">
        <v>4</v>
      </c>
      <c r="D4" s="6"/>
    </row>
    <row r="5" customFormat="false" ht="12.8" hidden="false" customHeight="true" outlineLevel="0" collapsed="false">
      <c r="A5" s="5" t="s">
        <v>5</v>
      </c>
      <c r="B5" s="5"/>
      <c r="C5" s="7" t="s">
        <v>6</v>
      </c>
      <c r="D5" s="7"/>
    </row>
    <row r="6" customFormat="false" ht="12.8" hidden="false" customHeight="true" outlineLevel="0" collapsed="false">
      <c r="A6" s="5" t="s">
        <v>7</v>
      </c>
      <c r="B6" s="5"/>
      <c r="C6" s="7" t="s">
        <v>8</v>
      </c>
      <c r="D6" s="7"/>
    </row>
    <row r="7" customFormat="false" ht="23.85" hidden="false" customHeight="true" outlineLevel="0" collapsed="false">
      <c r="A7" s="5" t="s">
        <v>9</v>
      </c>
      <c r="B7" s="5"/>
      <c r="C7" s="7" t="s">
        <v>10</v>
      </c>
      <c r="D7" s="7"/>
    </row>
    <row r="8" customFormat="false" ht="12.8" hidden="false" customHeight="true" outlineLevel="0" collapsed="false">
      <c r="A8" s="5" t="s">
        <v>11</v>
      </c>
      <c r="B8" s="5"/>
      <c r="C8" s="8"/>
      <c r="D8" s="9" t="n">
        <v>12</v>
      </c>
    </row>
    <row r="10" customFormat="false" ht="12.8" hidden="false" customHeight="true" outlineLevel="0" collapsed="false">
      <c r="A10" s="10" t="s">
        <v>12</v>
      </c>
      <c r="B10" s="10"/>
      <c r="C10" s="10"/>
      <c r="D10" s="10"/>
    </row>
    <row r="11" customFormat="false" ht="13.8" hidden="false" customHeight="true" outlineLevel="0" collapsed="false">
      <c r="A11" s="5" t="s">
        <v>13</v>
      </c>
      <c r="B11" s="5"/>
      <c r="C11" s="8"/>
      <c r="D11" s="11" t="s">
        <v>14</v>
      </c>
    </row>
    <row r="12" customFormat="false" ht="12.8" hidden="false" customHeight="true" outlineLevel="0" collapsed="false">
      <c r="A12" s="5" t="s">
        <v>15</v>
      </c>
      <c r="B12" s="5"/>
      <c r="C12" s="8"/>
      <c r="D12" s="12" t="s">
        <v>16</v>
      </c>
    </row>
    <row r="13" customFormat="false" ht="12.8" hidden="false" customHeight="true" outlineLevel="0" collapsed="false">
      <c r="A13" s="5" t="s">
        <v>17</v>
      </c>
      <c r="B13" s="5"/>
      <c r="C13" s="8"/>
      <c r="D13" s="13" t="n">
        <v>2</v>
      </c>
      <c r="E13" s="14"/>
    </row>
    <row r="15" customFormat="false" ht="12.8" hidden="false" customHeight="false" outlineLevel="0" collapsed="false">
      <c r="A15" s="15" t="s">
        <v>18</v>
      </c>
      <c r="B15" s="15"/>
      <c r="C15" s="15"/>
      <c r="D15" s="15"/>
    </row>
    <row r="16" customFormat="false" ht="12.8" hidden="false" customHeight="true" outlineLevel="0" collapsed="false">
      <c r="A16" s="5" t="s">
        <v>13</v>
      </c>
      <c r="B16" s="5"/>
      <c r="C16" s="6" t="s">
        <v>14</v>
      </c>
      <c r="D16" s="6"/>
    </row>
    <row r="17" customFormat="false" ht="12.8" hidden="false" customHeight="true" outlineLevel="0" collapsed="false">
      <c r="A17" s="5" t="s">
        <v>19</v>
      </c>
      <c r="B17" s="5"/>
      <c r="C17" s="16" t="n">
        <v>1239</v>
      </c>
      <c r="D17" s="16"/>
    </row>
    <row r="18" customFormat="false" ht="12.8" hidden="false" customHeight="true" outlineLevel="0" collapsed="false">
      <c r="A18" s="5" t="s">
        <v>20</v>
      </c>
      <c r="B18" s="5"/>
      <c r="C18" s="6" t="s">
        <v>21</v>
      </c>
      <c r="D18" s="6"/>
    </row>
    <row r="19" customFormat="false" ht="12.8" hidden="false" customHeight="true" outlineLevel="0" collapsed="false">
      <c r="A19" s="5" t="s">
        <v>22</v>
      </c>
      <c r="B19" s="5"/>
      <c r="C19" s="6" t="s">
        <v>23</v>
      </c>
      <c r="D19" s="6"/>
    </row>
    <row r="20" customFormat="false" ht="12.8" hidden="false" customHeight="true" outlineLevel="0" collapsed="false">
      <c r="A20" s="5" t="s">
        <v>24</v>
      </c>
      <c r="B20" s="5"/>
      <c r="C20" s="6" t="s">
        <v>25</v>
      </c>
      <c r="D20" s="6"/>
    </row>
    <row r="22" customFormat="false" ht="12.8" hidden="false" customHeight="false" outlineLevel="0" collapsed="false">
      <c r="A22" s="17" t="s">
        <v>26</v>
      </c>
      <c r="B22" s="17"/>
      <c r="C22" s="17"/>
      <c r="D22" s="17"/>
    </row>
    <row r="23" customFormat="false" ht="12.8" hidden="false" customHeight="false" outlineLevel="0" collapsed="false">
      <c r="A23" s="18" t="s">
        <v>27</v>
      </c>
      <c r="B23" s="19" t="s">
        <v>28</v>
      </c>
      <c r="C23" s="19" t="s">
        <v>29</v>
      </c>
      <c r="D23" s="20" t="n">
        <f aca="false">C17</f>
        <v>1239</v>
      </c>
    </row>
    <row r="24" customFormat="false" ht="12.8" hidden="false" customHeight="false" outlineLevel="0" collapsed="false">
      <c r="A24" s="18" t="s">
        <v>30</v>
      </c>
      <c r="B24" s="19" t="s">
        <v>29</v>
      </c>
      <c r="C24" s="19" t="s">
        <v>29</v>
      </c>
      <c r="D24" s="12" t="n">
        <v>0</v>
      </c>
    </row>
    <row r="25" customFormat="false" ht="12.8" hidden="false" customHeight="false" outlineLevel="0" collapsed="false">
      <c r="A25" s="18" t="s">
        <v>31</v>
      </c>
      <c r="B25" s="19" t="s">
        <v>29</v>
      </c>
      <c r="C25" s="19" t="s">
        <v>29</v>
      </c>
      <c r="D25" s="12" t="n">
        <v>0</v>
      </c>
    </row>
    <row r="26" customFormat="false" ht="12.8" hidden="false" customHeight="false" outlineLevel="0" collapsed="false">
      <c r="A26" s="18" t="s">
        <v>32</v>
      </c>
      <c r="B26" s="19" t="s">
        <v>29</v>
      </c>
      <c r="C26" s="19" t="s">
        <v>29</v>
      </c>
      <c r="D26" s="12" t="n">
        <v>0</v>
      </c>
    </row>
    <row r="27" customFormat="false" ht="12.8" hidden="false" customHeight="false" outlineLevel="0" collapsed="false">
      <c r="A27" s="18" t="s">
        <v>33</v>
      </c>
      <c r="B27" s="19" t="s">
        <v>29</v>
      </c>
      <c r="C27" s="19" t="s">
        <v>29</v>
      </c>
      <c r="D27" s="12" t="n">
        <v>0</v>
      </c>
    </row>
    <row r="28" customFormat="false" ht="12.8" hidden="false" customHeight="false" outlineLevel="0" collapsed="false">
      <c r="A28" s="18" t="s">
        <v>34</v>
      </c>
      <c r="B28" s="19" t="s">
        <v>29</v>
      </c>
      <c r="C28" s="19" t="s">
        <v>29</v>
      </c>
      <c r="D28" s="12" t="n">
        <v>0</v>
      </c>
    </row>
    <row r="29" customFormat="false" ht="12.8" hidden="false" customHeight="false" outlineLevel="0" collapsed="false">
      <c r="A29" s="18" t="s">
        <v>35</v>
      </c>
      <c r="B29" s="19" t="s">
        <v>29</v>
      </c>
      <c r="C29" s="19" t="s">
        <v>29</v>
      </c>
      <c r="D29" s="12" t="n">
        <v>0</v>
      </c>
    </row>
    <row r="30" customFormat="false" ht="12.8" hidden="false" customHeight="true" outlineLevel="0" collapsed="false">
      <c r="A30" s="21" t="s">
        <v>36</v>
      </c>
      <c r="B30" s="21"/>
      <c r="C30" s="21"/>
      <c r="D30" s="22" t="n">
        <f aca="false">SUM('ANEXO XI - PLANILHA DE CUSTOS COPEIRAGEM'!D23:D29)</f>
        <v>1239</v>
      </c>
    </row>
    <row r="32" customFormat="false" ht="12.8" hidden="false" customHeight="false" outlineLevel="0" collapsed="false">
      <c r="A32" s="17" t="s">
        <v>37</v>
      </c>
      <c r="B32" s="17"/>
      <c r="C32" s="17"/>
      <c r="D32" s="17"/>
    </row>
    <row r="33" customFormat="false" ht="12.8" hidden="false" customHeight="true" outlineLevel="0" collapsed="false">
      <c r="A33" s="5" t="s">
        <v>38</v>
      </c>
      <c r="B33" s="23" t="s">
        <v>39</v>
      </c>
      <c r="C33" s="23"/>
      <c r="D33" s="20" t="n">
        <f aca="false">(23.08*4.2*2)-(0.06*'ANEXO XI - PLANILHA DE CUSTOS COPEIRAGEM'!D30)</f>
        <v>119.532</v>
      </c>
    </row>
    <row r="34" customFormat="false" ht="12.8" hidden="false" customHeight="false" outlineLevel="0" collapsed="false">
      <c r="A34" s="5" t="s">
        <v>40</v>
      </c>
      <c r="B34" s="8" t="s">
        <v>41</v>
      </c>
      <c r="C34" s="8" t="s">
        <v>42</v>
      </c>
      <c r="D34" s="20" t="n">
        <f aca="false">0.9*23.08*18</f>
        <v>373.896</v>
      </c>
    </row>
    <row r="35" customFormat="false" ht="12.8" hidden="false" customHeight="false" outlineLevel="0" collapsed="false">
      <c r="A35" s="5" t="s">
        <v>43</v>
      </c>
      <c r="B35" s="24" t="n">
        <v>13</v>
      </c>
      <c r="C35" s="25" t="s">
        <v>44</v>
      </c>
      <c r="D35" s="20" t="n">
        <v>13</v>
      </c>
    </row>
    <row r="36" customFormat="false" ht="12.8" hidden="false" customHeight="false" outlineLevel="0" collapsed="false">
      <c r="A36" s="5" t="s">
        <v>45</v>
      </c>
      <c r="B36" s="8" t="s">
        <v>29</v>
      </c>
      <c r="C36" s="8" t="s">
        <v>29</v>
      </c>
      <c r="D36" s="12" t="n">
        <v>0</v>
      </c>
    </row>
    <row r="37" customFormat="false" ht="23.85" hidden="false" customHeight="false" outlineLevel="0" collapsed="false">
      <c r="A37" s="26" t="s">
        <v>46</v>
      </c>
      <c r="B37" s="8" t="s">
        <v>29</v>
      </c>
      <c r="C37" s="8" t="s">
        <v>29</v>
      </c>
      <c r="D37" s="12" t="n">
        <v>0</v>
      </c>
    </row>
    <row r="38" customFormat="false" ht="12.8" hidden="false" customHeight="false" outlineLevel="0" collapsed="false">
      <c r="A38" s="5" t="s">
        <v>47</v>
      </c>
      <c r="B38" s="8" t="s">
        <v>29</v>
      </c>
      <c r="C38" s="8" t="s">
        <v>29</v>
      </c>
      <c r="D38" s="12" t="n">
        <v>0</v>
      </c>
    </row>
    <row r="39" customFormat="false" ht="12.8" hidden="false" customHeight="true" outlineLevel="0" collapsed="false">
      <c r="A39" s="21" t="s">
        <v>48</v>
      </c>
      <c r="B39" s="21"/>
      <c r="C39" s="21"/>
      <c r="D39" s="22" t="n">
        <f aca="false">SUM('ANEXO XI - PLANILHA DE CUSTOS COPEIRAGEM'!D33:D38)</f>
        <v>506.428</v>
      </c>
    </row>
    <row r="41" customFormat="false" ht="12.8" hidden="false" customHeight="true" outlineLevel="0" collapsed="false">
      <c r="A41" s="27" t="s">
        <v>49</v>
      </c>
      <c r="B41" s="27"/>
      <c r="C41" s="27"/>
      <c r="D41" s="27"/>
    </row>
    <row r="42" customFormat="false" ht="12.8" hidden="false" customHeight="true" outlineLevel="0" collapsed="false">
      <c r="A42" s="28" t="s">
        <v>50</v>
      </c>
      <c r="B42" s="29" t="s">
        <v>51</v>
      </c>
      <c r="C42" s="29"/>
      <c r="D42" s="30" t="n">
        <v>0</v>
      </c>
    </row>
    <row r="43" customFormat="false" ht="12.8" hidden="false" customHeight="false" outlineLevel="0" collapsed="false">
      <c r="A43" s="31" t="s">
        <v>52</v>
      </c>
      <c r="B43" s="29"/>
      <c r="C43" s="29"/>
      <c r="D43" s="32" t="n">
        <v>0</v>
      </c>
    </row>
    <row r="44" customFormat="false" ht="12.8" hidden="false" customHeight="false" outlineLevel="0" collapsed="false">
      <c r="A44" s="31" t="s">
        <v>53</v>
      </c>
      <c r="B44" s="29"/>
      <c r="C44" s="29"/>
      <c r="D44" s="33" t="n">
        <v>0</v>
      </c>
    </row>
    <row r="45" customFormat="false" ht="12.8" hidden="false" customHeight="false" outlineLevel="0" collapsed="false">
      <c r="A45" s="31" t="s">
        <v>54</v>
      </c>
      <c r="B45" s="29"/>
      <c r="C45" s="29"/>
      <c r="D45" s="33" t="s">
        <v>29</v>
      </c>
    </row>
    <row r="46" customFormat="false" ht="12.8" hidden="false" customHeight="false" outlineLevel="0" collapsed="false">
      <c r="A46" s="34" t="s">
        <v>55</v>
      </c>
      <c r="B46" s="34"/>
      <c r="C46" s="34"/>
      <c r="D46" s="35" t="n">
        <f aca="false">SUM('ANEXO XI - PLANILHA DE CUSTOS COPEIRAGEM'!D42:D45)</f>
        <v>0</v>
      </c>
    </row>
    <row r="48" customFormat="false" ht="12.8" hidden="false" customHeight="true" outlineLevel="0" collapsed="false">
      <c r="A48" s="36" t="s">
        <v>56</v>
      </c>
      <c r="B48" s="36"/>
      <c r="C48" s="36"/>
      <c r="D48" s="36"/>
    </row>
    <row r="49" customFormat="false" ht="12.8" hidden="false" customHeight="true" outlineLevel="0" collapsed="false">
      <c r="A49" s="21" t="s">
        <v>57</v>
      </c>
      <c r="B49" s="21"/>
      <c r="C49" s="21"/>
      <c r="D49" s="21"/>
    </row>
    <row r="50" customFormat="false" ht="12.8" hidden="false" customHeight="false" outlineLevel="0" collapsed="false">
      <c r="A50" s="21"/>
      <c r="B50" s="36" t="s">
        <v>58</v>
      </c>
      <c r="C50" s="36"/>
      <c r="D50" s="37"/>
    </row>
    <row r="51" customFormat="false" ht="12.8" hidden="false" customHeight="false" outlineLevel="0" collapsed="false">
      <c r="A51" s="5" t="s">
        <v>59</v>
      </c>
      <c r="B51" s="38" t="n">
        <v>20</v>
      </c>
      <c r="C51" s="38" t="s">
        <v>60</v>
      </c>
      <c r="D51" s="20" t="n">
        <f aca="false">'ANEXO XI - PLANILHA DE CUSTOS COPEIRAGEM'!$D$30*'ANEXO XI - PLANILHA DE CUSTOS COPEIRAGEM'!B51%</f>
        <v>247.8</v>
      </c>
    </row>
    <row r="52" customFormat="false" ht="12.8" hidden="false" customHeight="true" outlineLevel="0" collapsed="false">
      <c r="A52" s="5" t="s">
        <v>61</v>
      </c>
      <c r="B52" s="38" t="n">
        <v>1.5</v>
      </c>
      <c r="C52" s="39" t="s">
        <v>62</v>
      </c>
      <c r="D52" s="20" t="n">
        <f aca="false">'ANEXO XI - PLANILHA DE CUSTOS COPEIRAGEM'!$D$30*'ANEXO XI - PLANILHA DE CUSTOS COPEIRAGEM'!B52%</f>
        <v>18.585</v>
      </c>
    </row>
    <row r="53" customFormat="false" ht="12.8" hidden="false" customHeight="false" outlineLevel="0" collapsed="false">
      <c r="A53" s="5" t="s">
        <v>63</v>
      </c>
      <c r="B53" s="38" t="n">
        <v>1</v>
      </c>
      <c r="C53" s="39"/>
      <c r="D53" s="20" t="n">
        <f aca="false">'ANEXO XI - PLANILHA DE CUSTOS COPEIRAGEM'!$D$30*'ANEXO XI - PLANILHA DE CUSTOS COPEIRAGEM'!B53%</f>
        <v>12.39</v>
      </c>
    </row>
    <row r="54" customFormat="false" ht="12.8" hidden="false" customHeight="false" outlineLevel="0" collapsed="false">
      <c r="A54" s="5" t="s">
        <v>64</v>
      </c>
      <c r="B54" s="38" t="n">
        <v>0.2</v>
      </c>
      <c r="C54" s="39"/>
      <c r="D54" s="20" t="n">
        <f aca="false">'ANEXO XI - PLANILHA DE CUSTOS COPEIRAGEM'!$D$30*'ANEXO XI - PLANILHA DE CUSTOS COPEIRAGEM'!B54%</f>
        <v>2.478</v>
      </c>
    </row>
    <row r="55" customFormat="false" ht="12.8" hidden="false" customHeight="false" outlineLevel="0" collapsed="false">
      <c r="A55" s="5" t="s">
        <v>65</v>
      </c>
      <c r="B55" s="38" t="n">
        <v>2.5</v>
      </c>
      <c r="C55" s="39"/>
      <c r="D55" s="20" t="n">
        <f aca="false">'ANEXO XI - PLANILHA DE CUSTOS COPEIRAGEM'!$D$30*'ANEXO XI - PLANILHA DE CUSTOS COPEIRAGEM'!B55%</f>
        <v>30.975</v>
      </c>
    </row>
    <row r="56" customFormat="false" ht="12.8" hidden="false" customHeight="false" outlineLevel="0" collapsed="false">
      <c r="A56" s="5" t="s">
        <v>66</v>
      </c>
      <c r="B56" s="38" t="n">
        <v>8</v>
      </c>
      <c r="C56" s="39"/>
      <c r="D56" s="20" t="n">
        <f aca="false">'ANEXO XI - PLANILHA DE CUSTOS COPEIRAGEM'!$D$30*'ANEXO XI - PLANILHA DE CUSTOS COPEIRAGEM'!B56%</f>
        <v>99.12</v>
      </c>
    </row>
    <row r="57" customFormat="false" ht="12.8" hidden="false" customHeight="false" outlineLevel="0" collapsed="false">
      <c r="A57" s="5" t="s">
        <v>67</v>
      </c>
      <c r="B57" s="38" t="n">
        <v>3</v>
      </c>
      <c r="C57" s="39"/>
      <c r="D57" s="20" t="n">
        <f aca="false">'ANEXO XI - PLANILHA DE CUSTOS COPEIRAGEM'!$D$30*'ANEXO XI - PLANILHA DE CUSTOS COPEIRAGEM'!B57%</f>
        <v>37.17</v>
      </c>
    </row>
    <row r="58" customFormat="false" ht="12.8" hidden="false" customHeight="false" outlineLevel="0" collapsed="false">
      <c r="A58" s="5" t="s">
        <v>68</v>
      </c>
      <c r="B58" s="38" t="n">
        <v>0.6</v>
      </c>
      <c r="C58" s="39"/>
      <c r="D58" s="20" t="n">
        <f aca="false">'ANEXO XI - PLANILHA DE CUSTOS COPEIRAGEM'!$D$30*'ANEXO XI - PLANILHA DE CUSTOS COPEIRAGEM'!B58%</f>
        <v>7.434</v>
      </c>
    </row>
    <row r="59" customFormat="false" ht="12.8" hidden="false" customHeight="false" outlineLevel="0" collapsed="false">
      <c r="A59" s="26" t="s">
        <v>69</v>
      </c>
      <c r="B59" s="40" t="n">
        <f aca="false">SUM('ANEXO XI - PLANILHA DE CUSTOS COPEIRAGEM'!B51:B58)</f>
        <v>36.8</v>
      </c>
      <c r="C59" s="40"/>
      <c r="D59" s="22" t="n">
        <f aca="false">SUM('ANEXO XI - PLANILHA DE CUSTOS COPEIRAGEM'!D51:D58)</f>
        <v>455.952</v>
      </c>
    </row>
    <row r="60" customFormat="false" ht="8.3" hidden="false" customHeight="true" outlineLevel="0" collapsed="false"/>
    <row r="61" customFormat="false" ht="12.8" hidden="false" customHeight="true" outlineLevel="0" collapsed="false">
      <c r="A61" s="21" t="s">
        <v>70</v>
      </c>
      <c r="B61" s="21"/>
      <c r="C61" s="21"/>
      <c r="D61" s="21"/>
      <c r="F61" s="41"/>
    </row>
    <row r="62" customFormat="false" ht="12.8" hidden="false" customHeight="false" outlineLevel="0" collapsed="false">
      <c r="A62" s="5" t="s">
        <v>71</v>
      </c>
      <c r="B62" s="42" t="n">
        <v>0.08333</v>
      </c>
      <c r="C62" s="42" t="s">
        <v>72</v>
      </c>
      <c r="D62" s="20" t="n">
        <f aca="false">+'ANEXO XI - PLANILHA DE CUSTOS COPEIRAGEM'!D30/12</f>
        <v>103.25</v>
      </c>
    </row>
    <row r="63" customFormat="false" ht="23.85" hidden="false" customHeight="false" outlineLevel="0" collapsed="false">
      <c r="A63" s="5" t="s">
        <v>73</v>
      </c>
      <c r="B63" s="43" t="s">
        <v>74</v>
      </c>
      <c r="C63" s="42" t="s">
        <v>75</v>
      </c>
      <c r="D63" s="20" t="n">
        <f aca="false">'ANEXO XI - PLANILHA DE CUSTOS COPEIRAGEM'!B59%*'ANEXO XI - PLANILHA DE CUSTOS COPEIRAGEM'!D62</f>
        <v>37.996</v>
      </c>
    </row>
    <row r="64" customFormat="false" ht="12.8" hidden="false" customHeight="true" outlineLevel="0" collapsed="false">
      <c r="A64" s="21" t="s">
        <v>76</v>
      </c>
      <c r="B64" s="21"/>
      <c r="C64" s="21"/>
      <c r="D64" s="22" t="n">
        <f aca="false">SUM('ANEXO XI - PLANILHA DE CUSTOS COPEIRAGEM'!D62:D63)</f>
        <v>141.246</v>
      </c>
    </row>
    <row r="65" customFormat="false" ht="8.3" hidden="false" customHeight="true" outlineLevel="0" collapsed="false"/>
    <row r="66" customFormat="false" ht="12.8" hidden="false" customHeight="true" outlineLevel="0" collapsed="false">
      <c r="A66" s="21" t="s">
        <v>77</v>
      </c>
      <c r="B66" s="21"/>
      <c r="C66" s="21"/>
      <c r="D66" s="21"/>
    </row>
    <row r="67" customFormat="false" ht="35.05" hidden="false" customHeight="false" outlineLevel="0" collapsed="false">
      <c r="A67" s="8" t="s">
        <v>78</v>
      </c>
      <c r="B67" s="42" t="n">
        <v>0.0061</v>
      </c>
      <c r="C67" s="42" t="s">
        <v>79</v>
      </c>
      <c r="D67" s="20" t="n">
        <f aca="false">+B67*D30</f>
        <v>7.5579</v>
      </c>
    </row>
    <row r="68" customFormat="false" ht="35.05" hidden="false" customHeight="false" outlineLevel="0" collapsed="false">
      <c r="A68" s="8" t="s">
        <v>80</v>
      </c>
      <c r="B68" s="43" t="s">
        <v>81</v>
      </c>
      <c r="C68" s="42" t="s">
        <v>82</v>
      </c>
      <c r="D68" s="20" t="n">
        <f aca="false">'ANEXO XI - PLANILHA DE CUSTOS COPEIRAGEM'!B59%*'ANEXO XI - PLANILHA DE CUSTOS COPEIRAGEM'!D67</f>
        <v>2.7813072</v>
      </c>
    </row>
    <row r="69" customFormat="false" ht="12.8" hidden="false" customHeight="true" outlineLevel="0" collapsed="false">
      <c r="A69" s="21" t="s">
        <v>83</v>
      </c>
      <c r="B69" s="21"/>
      <c r="C69" s="21"/>
      <c r="D69" s="22" t="n">
        <f aca="false">SUM('ANEXO XI - PLANILHA DE CUSTOS COPEIRAGEM'!D67:D68)</f>
        <v>10.3392072</v>
      </c>
    </row>
    <row r="70" customFormat="false" ht="8.3" hidden="false" customHeight="true" outlineLevel="0" collapsed="false"/>
    <row r="71" customFormat="false" ht="12.8" hidden="false" customHeight="true" outlineLevel="0" collapsed="false">
      <c r="A71" s="21" t="s">
        <v>84</v>
      </c>
      <c r="B71" s="21"/>
      <c r="C71" s="21"/>
      <c r="D71" s="21"/>
    </row>
    <row r="72" customFormat="false" ht="12.8" hidden="false" customHeight="true" outlineLevel="0" collapsed="false">
      <c r="A72" s="8" t="s">
        <v>85</v>
      </c>
      <c r="B72" s="44" t="n">
        <v>0.00417</v>
      </c>
      <c r="C72" s="45" t="s">
        <v>86</v>
      </c>
      <c r="D72" s="20" t="n">
        <f aca="false">'ANEXO XI - PLANILHA DE CUSTOS COPEIRAGEM'!B72*'ANEXO XI - PLANILHA DE CUSTOS COPEIRAGEM'!D30</f>
        <v>5.16663</v>
      </c>
    </row>
    <row r="73" customFormat="false" ht="23.85" hidden="false" customHeight="false" outlineLevel="0" collapsed="false">
      <c r="A73" s="8" t="s">
        <v>87</v>
      </c>
      <c r="B73" s="44" t="n">
        <v>0.000336</v>
      </c>
      <c r="C73" s="45"/>
      <c r="D73" s="20" t="n">
        <f aca="false">'ANEXO XI - PLANILHA DE CUSTOS COPEIRAGEM'!B73*'ANEXO XI - PLANILHA DE CUSTOS COPEIRAGEM'!$D$30</f>
        <v>0.416304</v>
      </c>
    </row>
    <row r="74" customFormat="false" ht="12.8" hidden="false" customHeight="false" outlineLevel="0" collapsed="false">
      <c r="A74" s="8" t="s">
        <v>88</v>
      </c>
      <c r="B74" s="44" t="n">
        <v>0.00017</v>
      </c>
      <c r="C74" s="45"/>
      <c r="D74" s="20" t="n">
        <f aca="false">'ANEXO XI - PLANILHA DE CUSTOS COPEIRAGEM'!B74*'ANEXO XI - PLANILHA DE CUSTOS COPEIRAGEM'!$D$30</f>
        <v>0.21063</v>
      </c>
    </row>
    <row r="75" customFormat="false" ht="12.8" hidden="false" customHeight="false" outlineLevel="0" collapsed="false">
      <c r="A75" s="8" t="s">
        <v>89</v>
      </c>
      <c r="B75" s="44" t="n">
        <f aca="false">((7/30)/12)*0.02</f>
        <v>0.000388888888888889</v>
      </c>
      <c r="C75" s="45"/>
      <c r="D75" s="20" t="n">
        <f aca="false">'ANEXO XI - PLANILHA DE CUSTOS COPEIRAGEM'!B75*'ANEXO XI - PLANILHA DE CUSTOS COPEIRAGEM'!$D$30</f>
        <v>0.481833333333333</v>
      </c>
    </row>
    <row r="76" customFormat="false" ht="27.45" hidden="false" customHeight="true" outlineLevel="0" collapsed="false">
      <c r="A76" s="8" t="s">
        <v>90</v>
      </c>
      <c r="B76" s="44" t="n">
        <f aca="false">B75*B59%</f>
        <v>0.000143111111111111</v>
      </c>
      <c r="C76" s="45"/>
      <c r="D76" s="20" t="n">
        <f aca="false">B76*D30</f>
        <v>0.177314666666667</v>
      </c>
    </row>
    <row r="77" customFormat="false" ht="12.8" hidden="false" customHeight="false" outlineLevel="0" collapsed="false">
      <c r="A77" s="8" t="s">
        <v>91</v>
      </c>
      <c r="B77" s="44" t="n">
        <f aca="false">+0.5*0.08*0.0004</f>
        <v>1.6E-005</v>
      </c>
      <c r="C77" s="45"/>
      <c r="D77" s="20" t="n">
        <f aca="false">B77*D30</f>
        <v>0.019824</v>
      </c>
    </row>
    <row r="78" customFormat="false" ht="12.8" hidden="false" customHeight="true" outlineLevel="0" collapsed="false">
      <c r="A78" s="21" t="s">
        <v>83</v>
      </c>
      <c r="B78" s="21"/>
      <c r="C78" s="21"/>
      <c r="D78" s="22" t="n">
        <f aca="false">SUM('ANEXO XI - PLANILHA DE CUSTOS COPEIRAGEM'!D72:D77)</f>
        <v>6.472536</v>
      </c>
      <c r="G78" s="41"/>
    </row>
    <row r="79" customFormat="false" ht="8.3" hidden="false" customHeight="true" outlineLevel="0" collapsed="false">
      <c r="G79" s="41"/>
    </row>
    <row r="80" customFormat="false" ht="12.8" hidden="false" customHeight="true" outlineLevel="0" collapsed="false">
      <c r="A80" s="5" t="s">
        <v>92</v>
      </c>
      <c r="B80" s="5"/>
      <c r="C80" s="5"/>
      <c r="D80" s="5"/>
    </row>
    <row r="81" customFormat="false" ht="12.8" hidden="false" customHeight="false" outlineLevel="0" collapsed="false">
      <c r="A81" s="8" t="s">
        <v>93</v>
      </c>
      <c r="B81" s="42" t="n">
        <f aca="false">+0.0833+0.0278</f>
        <v>0.1111</v>
      </c>
      <c r="C81" s="42" t="s">
        <v>94</v>
      </c>
      <c r="D81" s="20" t="n">
        <f aca="false">B81*D30</f>
        <v>137.6529</v>
      </c>
    </row>
    <row r="82" customFormat="false" ht="12.8" hidden="false" customHeight="true" outlineLevel="0" collapsed="false">
      <c r="A82" s="8" t="s">
        <v>95</v>
      </c>
      <c r="B82" s="42" t="n">
        <v>0.0166</v>
      </c>
      <c r="C82" s="46" t="s">
        <v>96</v>
      </c>
      <c r="D82" s="20" t="n">
        <f aca="false">'ANEXO XI - PLANILHA DE CUSTOS COPEIRAGEM'!B82*'ANEXO XI - PLANILHA DE CUSTOS COPEIRAGEM'!$D$30</f>
        <v>20.5674</v>
      </c>
    </row>
    <row r="83" customFormat="false" ht="12.8" hidden="false" customHeight="false" outlineLevel="0" collapsed="false">
      <c r="A83" s="8" t="s">
        <v>97</v>
      </c>
      <c r="B83" s="42" t="n">
        <v>0.0002</v>
      </c>
      <c r="C83" s="46"/>
      <c r="D83" s="20" t="n">
        <f aca="false">'ANEXO XI - PLANILHA DE CUSTOS COPEIRAGEM'!B83*'ANEXO XI - PLANILHA DE CUSTOS COPEIRAGEM'!$D$30</f>
        <v>0.2478</v>
      </c>
    </row>
    <row r="84" customFormat="false" ht="12.8" hidden="false" customHeight="false" outlineLevel="0" collapsed="false">
      <c r="A84" s="8" t="s">
        <v>98</v>
      </c>
      <c r="B84" s="42" t="n">
        <v>0.0081</v>
      </c>
      <c r="C84" s="46"/>
      <c r="D84" s="20" t="n">
        <f aca="false">'ANEXO XI - PLANILHA DE CUSTOS COPEIRAGEM'!B84*'ANEXO XI - PLANILHA DE CUSTOS COPEIRAGEM'!$D$30</f>
        <v>10.0359</v>
      </c>
    </row>
    <row r="85" customFormat="false" ht="12.8" hidden="false" customHeight="false" outlineLevel="0" collapsed="false">
      <c r="A85" s="8" t="s">
        <v>99</v>
      </c>
      <c r="B85" s="42" t="n">
        <v>0.0003</v>
      </c>
      <c r="C85" s="46"/>
      <c r="D85" s="20" t="n">
        <f aca="false">'ANEXO XI - PLANILHA DE CUSTOS COPEIRAGEM'!B85*'ANEXO XI - PLANILHA DE CUSTOS COPEIRAGEM'!$D$30</f>
        <v>0.3717</v>
      </c>
    </row>
    <row r="86" customFormat="false" ht="12.8" hidden="false" customHeight="false" outlineLevel="0" collapsed="false">
      <c r="A86" s="8" t="s">
        <v>100</v>
      </c>
      <c r="B86" s="8"/>
      <c r="C86" s="46"/>
      <c r="D86" s="12"/>
    </row>
    <row r="87" customFormat="false" ht="12.8" hidden="false" customHeight="false" outlineLevel="0" collapsed="false">
      <c r="A87" s="47" t="s">
        <v>101</v>
      </c>
      <c r="B87" s="42" t="n">
        <f aca="false">SUM('ANEXO XI - PLANILHA DE CUSTOS COPEIRAGEM'!B81:B85)</f>
        <v>0.1363</v>
      </c>
      <c r="C87" s="42"/>
      <c r="D87" s="20" t="n">
        <f aca="false">SUM('ANEXO XI - PLANILHA DE CUSTOS COPEIRAGEM'!D81:D85)</f>
        <v>168.8757</v>
      </c>
    </row>
    <row r="88" customFormat="false" ht="46.25" hidden="false" customHeight="false" outlineLevel="0" collapsed="false">
      <c r="A88" s="8" t="s">
        <v>102</v>
      </c>
      <c r="B88" s="43" t="s">
        <v>103</v>
      </c>
      <c r="C88" s="42" t="s">
        <v>104</v>
      </c>
      <c r="D88" s="20" t="n">
        <f aca="false">+D87*B59%</f>
        <v>62.1462576</v>
      </c>
    </row>
    <row r="89" customFormat="false" ht="12.8" hidden="false" customHeight="true" outlineLevel="0" collapsed="false">
      <c r="A89" s="21" t="s">
        <v>105</v>
      </c>
      <c r="B89" s="21"/>
      <c r="C89" s="21"/>
      <c r="D89" s="22" t="n">
        <f aca="false">SUM('ANEXO XI - PLANILHA DE CUSTOS COPEIRAGEM'!D87:D88)</f>
        <v>231.0219576</v>
      </c>
    </row>
    <row r="90" customFormat="false" ht="8.3" hidden="false" customHeight="true" outlineLevel="0" collapsed="false"/>
    <row r="91" customFormat="false" ht="12.8" hidden="false" customHeight="true" outlineLevel="0" collapsed="false">
      <c r="A91" s="36" t="s">
        <v>106</v>
      </c>
      <c r="B91" s="36"/>
      <c r="C91" s="36"/>
      <c r="D91" s="36"/>
    </row>
    <row r="92" customFormat="false" ht="12.8" hidden="false" customHeight="true" outlineLevel="0" collapsed="false">
      <c r="A92" s="48" t="s">
        <v>107</v>
      </c>
      <c r="B92" s="48"/>
      <c r="C92" s="48"/>
      <c r="D92" s="12" t="n">
        <f aca="false">'ANEXO XI - PLANILHA DE CUSTOS COPEIRAGEM'!D59</f>
        <v>455.952</v>
      </c>
    </row>
    <row r="93" customFormat="false" ht="12.8" hidden="false" customHeight="true" outlineLevel="0" collapsed="false">
      <c r="A93" s="48" t="s">
        <v>108</v>
      </c>
      <c r="B93" s="48"/>
      <c r="C93" s="48"/>
      <c r="D93" s="12" t="n">
        <f aca="false">'ANEXO XI - PLANILHA DE CUSTOS COPEIRAGEM'!D64</f>
        <v>141.246</v>
      </c>
    </row>
    <row r="94" customFormat="false" ht="12.8" hidden="false" customHeight="true" outlineLevel="0" collapsed="false">
      <c r="A94" s="48" t="s">
        <v>109</v>
      </c>
      <c r="B94" s="48"/>
      <c r="C94" s="48"/>
      <c r="D94" s="12" t="n">
        <f aca="false">'ANEXO XI - PLANILHA DE CUSTOS COPEIRAGEM'!D69</f>
        <v>10.3392072</v>
      </c>
    </row>
    <row r="95" customFormat="false" ht="12.8" hidden="false" customHeight="true" outlineLevel="0" collapsed="false">
      <c r="A95" s="48" t="s">
        <v>110</v>
      </c>
      <c r="B95" s="48"/>
      <c r="C95" s="48"/>
      <c r="D95" s="12" t="n">
        <f aca="false">'ANEXO XI - PLANILHA DE CUSTOS COPEIRAGEM'!D78</f>
        <v>6.472536</v>
      </c>
    </row>
    <row r="96" customFormat="false" ht="12.8" hidden="false" customHeight="true" outlineLevel="0" collapsed="false">
      <c r="A96" s="48" t="s">
        <v>111</v>
      </c>
      <c r="B96" s="48"/>
      <c r="C96" s="48"/>
      <c r="D96" s="12" t="n">
        <f aca="false">'ANEXO XI - PLANILHA DE CUSTOS COPEIRAGEM'!D89</f>
        <v>231.0219576</v>
      </c>
    </row>
    <row r="97" customFormat="false" ht="12.8" hidden="false" customHeight="true" outlineLevel="0" collapsed="false">
      <c r="A97" s="48" t="s">
        <v>112</v>
      </c>
      <c r="B97" s="48"/>
      <c r="C97" s="48"/>
      <c r="D97" s="12"/>
    </row>
    <row r="98" customFormat="false" ht="12.8" hidden="false" customHeight="true" outlineLevel="0" collapsed="false">
      <c r="A98" s="21" t="s">
        <v>113</v>
      </c>
      <c r="B98" s="21"/>
      <c r="C98" s="21"/>
      <c r="D98" s="37" t="n">
        <f aca="false">SUM('ANEXO XI - PLANILHA DE CUSTOS COPEIRAGEM'!D92:D97)</f>
        <v>845.0317008</v>
      </c>
    </row>
    <row r="100" customFormat="false" ht="12.8" hidden="false" customHeight="true" outlineLevel="0" collapsed="false">
      <c r="A100" s="21" t="s">
        <v>26</v>
      </c>
      <c r="B100" s="21"/>
      <c r="C100" s="21"/>
      <c r="D100" s="12" t="n">
        <f aca="false">'ANEXO XI - PLANILHA DE CUSTOS COPEIRAGEM'!$D$30</f>
        <v>1239</v>
      </c>
    </row>
    <row r="101" customFormat="false" ht="12.8" hidden="false" customHeight="true" outlineLevel="0" collapsed="false">
      <c r="A101" s="21" t="s">
        <v>37</v>
      </c>
      <c r="B101" s="21"/>
      <c r="C101" s="21"/>
      <c r="D101" s="12" t="n">
        <f aca="false">'ANEXO XI - PLANILHA DE CUSTOS COPEIRAGEM'!$D$39</f>
        <v>506.428</v>
      </c>
    </row>
    <row r="102" customFormat="false" ht="12.8" hidden="false" customHeight="true" outlineLevel="0" collapsed="false">
      <c r="A102" s="21" t="s">
        <v>49</v>
      </c>
      <c r="B102" s="21"/>
      <c r="C102" s="21"/>
      <c r="D102" s="12" t="n">
        <f aca="false">'ANEXO XI - PLANILHA DE CUSTOS COPEIRAGEM'!$D$46</f>
        <v>0</v>
      </c>
    </row>
    <row r="103" customFormat="false" ht="12.8" hidden="false" customHeight="true" outlineLevel="0" collapsed="false">
      <c r="A103" s="21" t="s">
        <v>56</v>
      </c>
      <c r="B103" s="21"/>
      <c r="C103" s="21"/>
      <c r="D103" s="12" t="n">
        <f aca="false">'ANEXO XI - PLANILHA DE CUSTOS COPEIRAGEM'!$D$98</f>
        <v>845.0317008</v>
      </c>
    </row>
    <row r="104" customFormat="false" ht="12.8" hidden="false" customHeight="true" outlineLevel="0" collapsed="false">
      <c r="A104" s="21" t="s">
        <v>114</v>
      </c>
      <c r="B104" s="21"/>
      <c r="C104" s="21"/>
      <c r="D104" s="37" t="n">
        <f aca="false">SUM('ANEXO XI - PLANILHA DE CUSTOS COPEIRAGEM'!D100:D103)</f>
        <v>2590.4597008</v>
      </c>
    </row>
    <row r="106" customFormat="false" ht="12.8" hidden="false" customHeight="true" outlineLevel="0" collapsed="false">
      <c r="A106" s="27" t="s">
        <v>115</v>
      </c>
      <c r="B106" s="27"/>
      <c r="C106" s="27"/>
      <c r="D106" s="27"/>
    </row>
    <row r="107" customFormat="false" ht="12.8" hidden="false" customHeight="true" outlineLevel="0" collapsed="false">
      <c r="A107" s="49" t="s">
        <v>116</v>
      </c>
      <c r="B107" s="50" t="n">
        <v>0.03</v>
      </c>
      <c r="C107" s="51" t="s">
        <v>117</v>
      </c>
      <c r="D107" s="52" t="n">
        <f aca="false">'ANEXO XI - PLANILHA DE CUSTOS COPEIRAGEM'!B107*'ANEXO XI - PLANILHA DE CUSTOS COPEIRAGEM'!D104</f>
        <v>77.713791024</v>
      </c>
    </row>
    <row r="108" customFormat="false" ht="12.8" hidden="false" customHeight="false" outlineLevel="0" collapsed="false">
      <c r="A108" s="49" t="s">
        <v>118</v>
      </c>
      <c r="B108" s="50" t="n">
        <v>0.0679</v>
      </c>
      <c r="C108" s="51"/>
      <c r="D108" s="52" t="n">
        <f aca="false">'ANEXO XI - PLANILHA DE CUSTOS COPEIRAGEM'!B108*('ANEXO XI - PLANILHA DE CUSTOS COPEIRAGEM'!D104+'ANEXO XI - PLANILHA DE CUSTOS COPEIRAGEM'!D107)</f>
        <v>181.16898009485</v>
      </c>
    </row>
    <row r="109" customFormat="false" ht="12.8" hidden="false" customHeight="false" outlineLevel="0" collapsed="false">
      <c r="A109" s="49" t="s">
        <v>119</v>
      </c>
      <c r="B109" s="49"/>
      <c r="C109" s="51"/>
      <c r="D109" s="52"/>
    </row>
    <row r="110" customFormat="false" ht="12.8" hidden="false" customHeight="false" outlineLevel="0" collapsed="false">
      <c r="A110" s="49" t="s">
        <v>120</v>
      </c>
      <c r="B110" s="50" t="n">
        <v>0.0165</v>
      </c>
      <c r="C110" s="51"/>
      <c r="D110" s="52" t="n">
        <f aca="false">+D104*B110</f>
        <v>42.7425850632</v>
      </c>
    </row>
    <row r="111" customFormat="false" ht="12.8" hidden="false" customHeight="false" outlineLevel="0" collapsed="false">
      <c r="A111" s="49" t="s">
        <v>121</v>
      </c>
      <c r="B111" s="50" t="n">
        <v>0.02</v>
      </c>
      <c r="C111" s="51"/>
      <c r="D111" s="52" t="n">
        <f aca="false">B111*D104</f>
        <v>51.809194016</v>
      </c>
    </row>
    <row r="112" customFormat="false" ht="12.8" hidden="false" customHeight="false" outlineLevel="0" collapsed="false">
      <c r="A112" s="49" t="s">
        <v>122</v>
      </c>
      <c r="B112" s="50" t="n">
        <v>0.076</v>
      </c>
      <c r="C112" s="51"/>
      <c r="D112" s="52" t="n">
        <f aca="false">+B112*D104</f>
        <v>196.8749372608</v>
      </c>
    </row>
    <row r="113" customFormat="false" ht="12.8" hidden="false" customHeight="false" outlineLevel="0" collapsed="false">
      <c r="A113" s="49" t="s">
        <v>123</v>
      </c>
      <c r="B113" s="49"/>
      <c r="C113" s="51"/>
      <c r="D113" s="52"/>
    </row>
    <row r="114" customFormat="false" ht="12.8" hidden="false" customHeight="false" outlineLevel="0" collapsed="false">
      <c r="A114" s="5" t="s">
        <v>124</v>
      </c>
      <c r="B114" s="8"/>
      <c r="C114" s="8"/>
      <c r="D114" s="37" t="n">
        <f aca="false">SUM('ANEXO XI - PLANILHA DE CUSTOS COPEIRAGEM'!D107:D113)</f>
        <v>550.30948745885</v>
      </c>
    </row>
    <row r="116" customFormat="false" ht="12.8" hidden="false" customHeight="true" outlineLevel="0" collapsed="false">
      <c r="A116" s="10" t="s">
        <v>125</v>
      </c>
      <c r="B116" s="10"/>
      <c r="C116" s="10"/>
      <c r="D116" s="10"/>
    </row>
    <row r="117" customFormat="false" ht="12.8" hidden="false" customHeight="true" outlineLevel="0" collapsed="false">
      <c r="A117" s="48" t="s">
        <v>26</v>
      </c>
      <c r="B117" s="48"/>
      <c r="C117" s="48"/>
      <c r="D117" s="12" t="n">
        <f aca="false">'ANEXO XI - PLANILHA DE CUSTOS COPEIRAGEM'!$D$30</f>
        <v>1239</v>
      </c>
    </row>
    <row r="118" customFormat="false" ht="12.8" hidden="false" customHeight="true" outlineLevel="0" collapsed="false">
      <c r="A118" s="48" t="s">
        <v>37</v>
      </c>
      <c r="B118" s="48"/>
      <c r="C118" s="48"/>
      <c r="D118" s="12" t="n">
        <f aca="false">'ANEXO XI - PLANILHA DE CUSTOS COPEIRAGEM'!$D$39</f>
        <v>506.428</v>
      </c>
    </row>
    <row r="119" customFormat="false" ht="12.8" hidden="false" customHeight="true" outlineLevel="0" collapsed="false">
      <c r="A119" s="48" t="s">
        <v>49</v>
      </c>
      <c r="B119" s="48"/>
      <c r="C119" s="48"/>
      <c r="D119" s="12" t="n">
        <f aca="false">'ANEXO XI - PLANILHA DE CUSTOS COPEIRAGEM'!$D$46</f>
        <v>0</v>
      </c>
    </row>
    <row r="120" customFormat="false" ht="12.8" hidden="false" customHeight="true" outlineLevel="0" collapsed="false">
      <c r="A120" s="48" t="s">
        <v>56</v>
      </c>
      <c r="B120" s="48"/>
      <c r="C120" s="48"/>
      <c r="D120" s="12" t="n">
        <f aca="false">'ANEXO XI - PLANILHA DE CUSTOS COPEIRAGEM'!$D$98</f>
        <v>845.0317008</v>
      </c>
    </row>
    <row r="121" customFormat="false" ht="12.8" hidden="false" customHeight="true" outlineLevel="0" collapsed="false">
      <c r="A121" s="48" t="s">
        <v>115</v>
      </c>
      <c r="B121" s="48"/>
      <c r="C121" s="48"/>
      <c r="D121" s="12" t="n">
        <f aca="false">'ANEXO XI - PLANILHA DE CUSTOS COPEIRAGEM'!D114</f>
        <v>550.30948745885</v>
      </c>
    </row>
    <row r="122" customFormat="false" ht="12.8" hidden="false" customHeight="true" outlineLevel="0" collapsed="false">
      <c r="A122" s="21" t="s">
        <v>126</v>
      </c>
      <c r="B122" s="21"/>
      <c r="C122" s="21"/>
      <c r="D122" s="37" t="n">
        <f aca="false">SUM('ANEXO XI - PLANILHA DE CUSTOS COPEIRAGEM'!D117:D121)</f>
        <v>3140.76918825885</v>
      </c>
    </row>
    <row r="124" customFormat="false" ht="12.8" hidden="false" customHeight="true" outlineLevel="0" collapsed="false">
      <c r="A124" s="21" t="s">
        <v>127</v>
      </c>
      <c r="B124" s="21"/>
      <c r="C124" s="21"/>
      <c r="D124" s="37" t="n">
        <f aca="false">D122</f>
        <v>3140.76918825885</v>
      </c>
    </row>
    <row r="125" customFormat="false" ht="12.8" hidden="false" customHeight="true" outlineLevel="0" collapsed="false">
      <c r="A125" s="21" t="s">
        <v>128</v>
      </c>
      <c r="B125" s="21"/>
      <c r="C125" s="21"/>
      <c r="D125" s="37" t="n">
        <f aca="false">D124*D13</f>
        <v>6281.5383765177</v>
      </c>
    </row>
    <row r="126" customFormat="false" ht="12.8" hidden="false" customHeight="true" outlineLevel="0" collapsed="false">
      <c r="A126" s="21" t="s">
        <v>129</v>
      </c>
      <c r="B126" s="21"/>
      <c r="C126" s="21"/>
      <c r="D126" s="37" t="n">
        <f aca="false">D125*12</f>
        <v>75378.4605182124</v>
      </c>
    </row>
  </sheetData>
  <mergeCells count="72">
    <mergeCell ref="A1:D1"/>
    <mergeCell ref="A2:D2"/>
    <mergeCell ref="A3:D3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A10:D10"/>
    <mergeCell ref="A11:B11"/>
    <mergeCell ref="A12:B12"/>
    <mergeCell ref="A13:B13"/>
    <mergeCell ref="A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2:D22"/>
    <mergeCell ref="A30:C30"/>
    <mergeCell ref="A32:D32"/>
    <mergeCell ref="B33:C33"/>
    <mergeCell ref="A39:C39"/>
    <mergeCell ref="A41:D41"/>
    <mergeCell ref="B42:C45"/>
    <mergeCell ref="A48:D48"/>
    <mergeCell ref="A49:D49"/>
    <mergeCell ref="C52:C58"/>
    <mergeCell ref="A61:D61"/>
    <mergeCell ref="A64:C64"/>
    <mergeCell ref="A66:D66"/>
    <mergeCell ref="A69:C69"/>
    <mergeCell ref="A71:D71"/>
    <mergeCell ref="C72:C77"/>
    <mergeCell ref="A78:C78"/>
    <mergeCell ref="A80:D80"/>
    <mergeCell ref="C82:C86"/>
    <mergeCell ref="A89:C89"/>
    <mergeCell ref="A91:D91"/>
    <mergeCell ref="A92:C92"/>
    <mergeCell ref="A93:C93"/>
    <mergeCell ref="A94:C94"/>
    <mergeCell ref="A95:C95"/>
    <mergeCell ref="A96:C96"/>
    <mergeCell ref="A97:C97"/>
    <mergeCell ref="A98:C98"/>
    <mergeCell ref="A100:C100"/>
    <mergeCell ref="A101:C101"/>
    <mergeCell ref="A102:C102"/>
    <mergeCell ref="A103:C103"/>
    <mergeCell ref="A104:C104"/>
    <mergeCell ref="A106:D106"/>
    <mergeCell ref="C107:C113"/>
    <mergeCell ref="A116:D116"/>
    <mergeCell ref="A117:C117"/>
    <mergeCell ref="A118:C118"/>
    <mergeCell ref="A119:C119"/>
    <mergeCell ref="A120:C120"/>
    <mergeCell ref="A121:C121"/>
    <mergeCell ref="A122:C122"/>
    <mergeCell ref="A124:C124"/>
    <mergeCell ref="A125:C125"/>
    <mergeCell ref="A126:C12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2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2020-09-24T11:36:00Z</dcterms:created>
  <dc:creator/>
  <dc:description/>
  <dc:language>pt-BR</dc:language>
  <cp:lastModifiedBy/>
  <cp:lastPrinted>2020-09-24T12:55:19Z</cp:lastPrinted>
  <dcterms:modified xsi:type="dcterms:W3CDTF">2020-09-24T12:55:27Z</dcterms:modified>
  <cp:revision>2</cp:revision>
  <dc:subject/>
  <dc:title/>
</cp:coreProperties>
</file>